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<sst xmlns="http://schemas.openxmlformats.org/spreadsheetml/2006/main" count="164" uniqueCount="113">
  <si>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</si>
  <si>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</si>
  <si>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</si>
  <si>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</si>
  <si>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</si>
  <si>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</si>
  <si>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</si>
  <si>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</si>
  <si>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</si>
  <si>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</si>
  <si>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</si>
  <si>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</si>
  <si>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</si>
  <si>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</si>
  <si>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</si>
  <si>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</si>
  <si>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</si>
  <si>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</si>
  <si>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</si>
  <si>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</si>
  <si>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</si>
  <si>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</si>
  <si>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</si>
  <si>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</si>
  <si>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</si>
  <si>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</si>
  <si>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</si>
  <si>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</si>
  <si>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</si>
  <si>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</si>
  <si>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</si>
  <si>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</si>
  <si>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</si>
  <si>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</si>
  <si>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</si>
  <si>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</si>
  <si>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</si>
  <si>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</si>
  <si>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</si>
  <si>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</si>
  <si>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</si>
  <si>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</si>
  <si>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</si>
  <si>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</si>
  <si>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</si>
  <si>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</si>
  <si>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</si>
  <si>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</si>
  <si>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</si>
  <si>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</si>
  <si>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</si>
  <si>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</si>
  <si>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</si>
  <si>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</si>
  <si>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</si>
  <si>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</si>
  <si>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</si>
  <si>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</si>
  <si>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</si>
  <si>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</si>
  <si>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</si>
  <si>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</si>
  <si>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</si>
  <si>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</si>
  <si>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</si>
  <si>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</si>
  <si>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</si>
  <si>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</si>
  <si>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</si>
  <si>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</si>
  <si>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</si>
  <si>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</si>
  <si>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</si>
  <si>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</si>
  <si>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</si>
  <si>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</si>
  <si>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</si>
  <si>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</si>
  <si>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</si>
  <si>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</si>
  <si>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</si>
  <si>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</si>
  <si>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</si>
  <si>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</si>
  <si>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</si>
  <si>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</si>
  <si>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</si>
  <si>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</si>
  <si>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</si>
  <si>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</si>
  <si>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</si>
  <si>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</si>
  <si>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</si>
  <si>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</si>
  <si>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</si>
  <si>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</si>
  <si>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</si>
  <si>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</si>
  <si>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</si>
  <si>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</si>
  <si>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</si>
  <si>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</si>
  <si>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</si>
  <si>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</si>
  <si>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</si>
  <si>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</si>
  <si>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</si>
  <si>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</si>
  <si>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</si>
  <si>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</si>
  <si>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</si>
  <si>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Реалізація програми допомоги і грантів міжнар.фін.орган.</t>
  </si>
  <si>
    <t>Аналіз використання коштів загального фонду міського бюджету станом на 29.12.2017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</si>
</sst>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525"/>
          <c:w val="0.855"/>
          <c:h val="0.64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155575.90000000002</c:v>
                </c:pt>
                <c:pt idx="1">
                  <c:v>144144.5</c:v>
                </c:pt>
                <c:pt idx="2">
                  <c:v>2495.1</c:v>
                </c:pt>
                <c:pt idx="3">
                  <c:v>8936.300000000023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153732.29999999996</c:v>
                </c:pt>
                <c:pt idx="1">
                  <c:v>143157.70000000004</c:v>
                </c:pt>
                <c:pt idx="2">
                  <c:v>2296.2000000000003</c:v>
                </c:pt>
                <c:pt idx="3">
                  <c:v>8278.399999999918</c:v>
                </c:pt>
              </c:numCache>
            </c:numRef>
          </c:val>
          <c:shape val="box"/>
        </c:ser>
        <c:shape val="box"/>
        <c:axId val="64345892"/>
        <c:axId val="42242117"/>
      </c:bar3D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647584.1</c:v>
                </c:pt>
                <c:pt idx="1">
                  <c:v>245559.4</c:v>
                </c:pt>
                <c:pt idx="2">
                  <c:v>500856.10000000003</c:v>
                </c:pt>
                <c:pt idx="3">
                  <c:v>91.3</c:v>
                </c:pt>
                <c:pt idx="4">
                  <c:v>34392.4</c:v>
                </c:pt>
                <c:pt idx="5">
                  <c:v>75722.29999999999</c:v>
                </c:pt>
                <c:pt idx="6">
                  <c:v>12822</c:v>
                </c:pt>
                <c:pt idx="7">
                  <c:v>23699.99999999997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631731.4000000001</c:v>
                </c:pt>
                <c:pt idx="1">
                  <c:v>232156.80000000002</c:v>
                </c:pt>
                <c:pt idx="2">
                  <c:v>487375.0999999999</c:v>
                </c:pt>
                <c:pt idx="3">
                  <c:v>87.10000000000001</c:v>
                </c:pt>
                <c:pt idx="4">
                  <c:v>33841.09999999999</c:v>
                </c:pt>
                <c:pt idx="5">
                  <c:v>75135.50000000001</c:v>
                </c:pt>
                <c:pt idx="6">
                  <c:v>12801.599999999993</c:v>
                </c:pt>
                <c:pt idx="7">
                  <c:v>22491.00000000022</c:v>
                </c:pt>
              </c:numCache>
            </c:numRef>
          </c:val>
          <c:shape val="box"/>
        </c:ser>
        <c:shape val="box"/>
        <c:axId val="44634734"/>
        <c:axId val="66168287"/>
      </c:bar3D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381441.2</c:v>
                </c:pt>
                <c:pt idx="1">
                  <c:v>244168.19999999998</c:v>
                </c:pt>
                <c:pt idx="2">
                  <c:v>381441.2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377506.80000000005</c:v>
                </c:pt>
                <c:pt idx="1">
                  <c:v>242171.0000000001</c:v>
                </c:pt>
                <c:pt idx="2">
                  <c:v>377506.80000000005</c:v>
                </c:pt>
              </c:numCache>
            </c:numRef>
          </c:val>
          <c:shape val="box"/>
        </c:ser>
        <c:shape val="box"/>
        <c:axId val="58643672"/>
        <c:axId val="58031001"/>
      </c:bar3D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63290.7</c:v>
                </c:pt>
                <c:pt idx="1">
                  <c:v>51048.19999999999</c:v>
                </c:pt>
                <c:pt idx="2">
                  <c:v>2989.2000000000003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8230.400000000007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62920.99999999998</c:v>
                </c:pt>
                <c:pt idx="1">
                  <c:v>50931.20000000002</c:v>
                </c:pt>
                <c:pt idx="2">
                  <c:v>2848</c:v>
                </c:pt>
                <c:pt idx="3">
                  <c:v>923.9999999999999</c:v>
                </c:pt>
                <c:pt idx="4">
                  <c:v>80.80000000000001</c:v>
                </c:pt>
                <c:pt idx="5">
                  <c:v>8136.999999999959</c:v>
                </c:pt>
              </c:numCache>
            </c:numRef>
          </c:val>
          <c:shape val="box"/>
        </c:ser>
        <c:shape val="box"/>
        <c:axId val="52516962"/>
        <c:axId val="2890611"/>
      </c:bar3D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25628.999999999996</c:v>
                </c:pt>
                <c:pt idx="1">
                  <c:v>15239.8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1218.9</c:v>
                </c:pt>
                <c:pt idx="6">
                  <c:v>7284.399999999996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25175.999999999996</c:v>
                </c:pt>
                <c:pt idx="1">
                  <c:v>15147.400000000003</c:v>
                </c:pt>
                <c:pt idx="2">
                  <c:v>11.4</c:v>
                </c:pt>
                <c:pt idx="3">
                  <c:v>741.3999999999999</c:v>
                </c:pt>
                <c:pt idx="4">
                  <c:v>892.6</c:v>
                </c:pt>
                <c:pt idx="5">
                  <c:v>1180</c:v>
                </c:pt>
                <c:pt idx="6">
                  <c:v>7203.199999999993</c:v>
                </c:pt>
              </c:numCache>
            </c:numRef>
          </c:val>
          <c:shape val="box"/>
        </c:ser>
        <c:shape val="box"/>
        <c:axId val="26015500"/>
        <c:axId val="32812909"/>
      </c:bar3D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12909"/>
        <c:crosses val="autoZero"/>
        <c:auto val="1"/>
        <c:lblOffset val="100"/>
        <c:tickLblSkip val="2"/>
        <c:noMultiLvlLbl val="0"/>
      </c:catAx>
      <c:valAx>
        <c:axId val="32812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4652.4</c:v>
                </c:pt>
                <c:pt idx="1">
                  <c:v>2572.1000000000004</c:v>
                </c:pt>
                <c:pt idx="2">
                  <c:v>340.30000000000007</c:v>
                </c:pt>
                <c:pt idx="3">
                  <c:v>412.90000000000003</c:v>
                </c:pt>
                <c:pt idx="4">
                  <c:v>583.6999999999999</c:v>
                </c:pt>
                <c:pt idx="5">
                  <c:v>743.3999999999993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4601.900000000001</c:v>
                </c:pt>
                <c:pt idx="1">
                  <c:v>2572.1000000000004</c:v>
                </c:pt>
                <c:pt idx="2">
                  <c:v>337</c:v>
                </c:pt>
                <c:pt idx="3">
                  <c:v>412.9</c:v>
                </c:pt>
                <c:pt idx="4">
                  <c:v>549</c:v>
                </c:pt>
                <c:pt idx="5">
                  <c:v>730.9000000000001</c:v>
                </c:pt>
              </c:numCache>
            </c:numRef>
          </c:val>
          <c:shape val="box"/>
        </c:ser>
        <c:shape val="box"/>
        <c:axId val="26880726"/>
        <c:axId val="40599943"/>
      </c:bar3D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575"/>
          <c:w val="0.85425"/>
          <c:h val="0.70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59996.6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59623.600000000006</c:v>
                </c:pt>
              </c:numCache>
            </c:numRef>
          </c:val>
          <c:shape val="box"/>
        </c:ser>
        <c:shape val="box"/>
        <c:axId val="29855168"/>
        <c:axId val="261057"/>
      </c:bar3D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647584.1</c:v>
                </c:pt>
                <c:pt idx="1">
                  <c:v>381441.2</c:v>
                </c:pt>
                <c:pt idx="2">
                  <c:v>63290.7</c:v>
                </c:pt>
                <c:pt idx="3">
                  <c:v>25628.999999999996</c:v>
                </c:pt>
                <c:pt idx="4">
                  <c:v>4652.4</c:v>
                </c:pt>
                <c:pt idx="5">
                  <c:v>155575.90000000002</c:v>
                </c:pt>
                <c:pt idx="6">
                  <c:v>59996.6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631731.4000000001</c:v>
                </c:pt>
                <c:pt idx="1">
                  <c:v>377506.80000000005</c:v>
                </c:pt>
                <c:pt idx="2">
                  <c:v>62920.99999999998</c:v>
                </c:pt>
                <c:pt idx="3">
                  <c:v>25175.999999999996</c:v>
                </c:pt>
                <c:pt idx="4">
                  <c:v>4601.900000000001</c:v>
                </c:pt>
                <c:pt idx="5">
                  <c:v>153732.29999999996</c:v>
                </c:pt>
                <c:pt idx="6">
                  <c:v>59623.600000000006</c:v>
                </c:pt>
              </c:numCache>
            </c:numRef>
          </c:val>
          <c:shape val="box"/>
        </c:ser>
        <c:shape val="box"/>
        <c:axId val="2349514"/>
        <c:axId val="21145627"/>
      </c:bar3D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8625"/>
          <c:w val="0.84125"/>
          <c:h val="0.51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726218.6</c:v>
                </c:pt>
                <c:pt idx="1">
                  <c:v>97796.19999999998</c:v>
                </c:pt>
                <c:pt idx="2">
                  <c:v>35617.3</c:v>
                </c:pt>
                <c:pt idx="3">
                  <c:v>23518.500000000004</c:v>
                </c:pt>
                <c:pt idx="4">
                  <c:v>105.7</c:v>
                </c:pt>
                <c:pt idx="5">
                  <c:v>1042553.9000000001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711531.2999999999</c:v>
                </c:pt>
                <c:pt idx="1">
                  <c:v>94899.1</c:v>
                </c:pt>
                <c:pt idx="2">
                  <c:v>34982.69999999999</c:v>
                </c:pt>
                <c:pt idx="3">
                  <c:v>22141.09999999999</c:v>
                </c:pt>
                <c:pt idx="4">
                  <c:v>99.30000000000001</c:v>
                </c:pt>
                <c:pt idx="5">
                  <c:v>1022323.8000000004</c:v>
                </c:pt>
              </c:numCache>
            </c:numRef>
          </c:val>
          <c:shape val="box"/>
        </c:ser>
        <c:shape val="box"/>
        <c:axId val="56092916"/>
        <c:axId val="35074197"/>
      </c:bar3D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625865.1-190.4-316.9+47.1+50+198+5366.4+2952+4818.2+150+808.5-0.1-255.7+10077.1+331.6-3275.2+683.4+275</f>
        <v>647584.1</v>
      </c>
      <c r="D6" s="41">
        <f>13722.6+355.6+14658+9356.3+1168.4+664.2+502.3+461.6+16471.9+946.1+4113.7+1906.3+1145.7+13071.9+14499.5+2217+39.1+0.3+3404.9+3295.8+35.7+414.5+17321.2+49.6+892.3+881.9+3049.4+879.6+2138.8+113.2+23136.9+2610.9+142.4+2.4+2656.1+417.8+15.6+508.1+4161.5+10062.1+8571.6+148.7+636.7+56+784.8+595+869.5+10293.3+13742.9+140.3+827.7+1236.3+265+1268.8+15534.8+1302.5+286+428.4+1552.3+442.8+543+160.5+19088.9+16858.4+0.5-0.4+9378.9+533.8+67.6+218+1759.2+23001.7+12551.4+281.5+368.1+465.7+88.7+344.2+50+8771.1+1063.2+22748.2+114.8+1001.8+145.8+258.5+281.6+150.9+90.4+6968.6+422+814.3+1+19.2+40.1+26.3+939.8+4538.1+733.2+3537.6+24.9+131+376.8+35.4+105.8+117+93+3179.6+5641.3+44.7+341.3+226.2+71.3+204.4+196.8+17509.3+115+469.9-19.8+61+463.6+581.6+153.1+15631+107.2+1003.9+347.9+724.5+1512.3+733.4+10763.4+10898.3+2491.5+321.4+180.3+1483.5+12111.7+5218+222.5+33.2+16.3+1406.1+728.2+1001.9+486.9+259.1+10354.1+13977.8+43.8+13.4+113.1+1351.9+1646.1+174+1854.3+11637.9+11348.9-33.6+382.3+881.6+979.5+0.2+1011.8+146.3+1940.7+1800.5+14802.7+10447.7+2394.7+50.9+5.5+22.9+0.3+2460.1+406.8+2483.8+351.5+945.2+484+4.9+9433.8+7959.3+1743.3+1172.4+553.6+943.3+510+170+1485.3+4482+170+3670+33089.9+5147.6+8.8</f>
        <v>631731.4000000001</v>
      </c>
      <c r="E6" s="3">
        <f>D6/D152*100</f>
        <v>33.496235612167766</v>
      </c>
      <c r="F6" s="3">
        <f>D6/B6*100</f>
        <v>107.3100373808344</v>
      </c>
      <c r="G6" s="3">
        <f aca="true" t="shared" si="0" ref="G6:G43">D6/C6*100</f>
        <v>97.5520245169701</v>
      </c>
      <c r="H6" s="41">
        <f>B6-D6</f>
        <v>-43034.00000000023</v>
      </c>
      <c r="I6" s="41">
        <f aca="true" t="shared" si="1" ref="I6:I43">C6-D6</f>
        <v>15852.699999999837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6699.4+11261.7+10.2+8073.8+9792.3+0.1+0.8+7352+6.6+10108.4-0.1+7942.1+9848.6-0.1+7861.7+17351.9+0.1+8976.7+21107.4+3648.1+8478-0.1+422+40.1+569.1+2781.8+7228.1+78.7+0.1+7673+92.1+10319.7+9.3+8020.9+10334.5+11348.9+0.1+10447.7+0.3+4.9+7959.3+1172.4+510+170+170+14284.2</f>
        <v>232156.80000000002</v>
      </c>
      <c r="E7" s="148">
        <f>D7/D6*100</f>
        <v>36.74928933404291</v>
      </c>
      <c r="F7" s="148">
        <f>D7/B7*100</f>
        <v>103.73029394378489</v>
      </c>
      <c r="G7" s="148">
        <f>D7/C7*100</f>
        <v>94.54201305264634</v>
      </c>
      <c r="H7" s="147">
        <f>B7-D7</f>
        <v>-8348.700000000012</v>
      </c>
      <c r="I7" s="147">
        <f t="shared" si="1"/>
        <v>13402.599999999977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487771.7+47.1+4992.2+4503.5+174-122.1+10000+1504.6-8585.7+263.9+306.9</f>
        <v>500856.10000000003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+9163.8+7959.3+10.6+28076.4-420.6</f>
        <v>487375.0999999999</v>
      </c>
      <c r="E8" s="109">
        <f>D8/D6*100</f>
        <v>77.14910165934444</v>
      </c>
      <c r="F8" s="109">
        <f>D8/B8*100</f>
        <v>105.35972000639885</v>
      </c>
      <c r="G8" s="109">
        <f t="shared" si="0"/>
        <v>97.30840854289283</v>
      </c>
      <c r="H8" s="107">
        <f>B8-D8</f>
        <v>-24793.09999999992</v>
      </c>
      <c r="I8" s="107">
        <f t="shared" si="1"/>
        <v>13481.000000000116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2.5+4.3+3.3+7+0.4+1.3+1.6+1.3+1.5-0.1+0.8+5.1+2.1+0.8+4.5+2.3+3.3+2.6+0.4+0.9+2.1+0.9+1.5+0.4+3.7+4.5+1.4+0.9+0.7+1.2+2.5+2.2+15.4+3.8</f>
        <v>87.10000000000001</v>
      </c>
      <c r="E9" s="132">
        <f>D9/D6*100</f>
        <v>0.013787505259355478</v>
      </c>
      <c r="F9" s="109">
        <f>D9/B9*100</f>
        <v>96.45625692137322</v>
      </c>
      <c r="G9" s="109">
        <f t="shared" si="0"/>
        <v>95.39978094194963</v>
      </c>
      <c r="H9" s="107">
        <f aca="true" t="shared" si="2" ref="H9:H43">B9-D9</f>
        <v>3.1999999999999886</v>
      </c>
      <c r="I9" s="107">
        <f t="shared" si="1"/>
        <v>4.199999999999989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+9.6+187.6+111.4+324.6+109.5+191+491.8+560.5+476.5+1002.2+28.7</f>
        <v>33841.09999999999</v>
      </c>
      <c r="E10" s="109">
        <f>D10/D6*100</f>
        <v>5.356881104849305</v>
      </c>
      <c r="F10" s="109">
        <f aca="true" t="shared" si="3" ref="F10:F41">D10/B10*100</f>
        <v>109.5922484787445</v>
      </c>
      <c r="G10" s="109">
        <f t="shared" si="0"/>
        <v>98.3970295763017</v>
      </c>
      <c r="H10" s="107">
        <f t="shared" si="2"/>
        <v>-2961.9999999999927</v>
      </c>
      <c r="I10" s="107">
        <f t="shared" si="1"/>
        <v>551.3000000000102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80900.5-133.6-4046.3-981.1-17.2</f>
        <v>75722.29999999999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+360.3+146.4+146.2+1008.6+329.9+515.8+708.7+2965+1832.6+2103+4826.6+8.8</f>
        <v>75135.50000000001</v>
      </c>
      <c r="E11" s="109">
        <f>D11/D6*100</f>
        <v>11.893583253895564</v>
      </c>
      <c r="F11" s="109">
        <f t="shared" si="3"/>
        <v>114.93546921536625</v>
      </c>
      <c r="G11" s="109">
        <f t="shared" si="0"/>
        <v>99.22506315840913</v>
      </c>
      <c r="H11" s="107">
        <f t="shared" si="2"/>
        <v>-9763.600000000013</v>
      </c>
      <c r="I11" s="107">
        <f t="shared" si="1"/>
        <v>586.7999999999738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14045.5-16.9-29.9-73-52.2-1500+386.7+61.8</f>
        <v>12822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+5.4+270.9+294.8+34.8+243+433.7</f>
        <v>12801.599999999993</v>
      </c>
      <c r="E12" s="109">
        <f>D12/D6*100</f>
        <v>2.0264308533658437</v>
      </c>
      <c r="F12" s="109">
        <f t="shared" si="3"/>
        <v>108.89232915397827</v>
      </c>
      <c r="G12" s="109">
        <f t="shared" si="0"/>
        <v>99.84089845577907</v>
      </c>
      <c r="H12" s="107">
        <f>B12-D12</f>
        <v>-1045.3999999999924</v>
      </c>
      <c r="I12" s="107">
        <f t="shared" si="1"/>
        <v>20.400000000006912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23699.99999999997</v>
      </c>
      <c r="D13" s="131">
        <f>D6-D8-D9-D10-D11-D12</f>
        <v>22491.00000000022</v>
      </c>
      <c r="E13" s="109">
        <f>D13/D6*100</f>
        <v>3.5602156232854996</v>
      </c>
      <c r="F13" s="109">
        <f t="shared" si="3"/>
        <v>124.82586760943468</v>
      </c>
      <c r="G13" s="109">
        <f t="shared" si="0"/>
        <v>94.89873417721623</v>
      </c>
      <c r="H13" s="107">
        <f t="shared" si="2"/>
        <v>-4473.100000000308</v>
      </c>
      <c r="I13" s="107">
        <f t="shared" si="1"/>
        <v>1208.9999999997526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329127.1+600+14307.6+200+1333.8+15842.2+1513.4+30+10000+981.3+4959+11.4+2535.4</f>
        <v>381441.2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+339.8+5947+3880.7+667.4+959.6+2564.3+743+31.1+1170.2+538.4+857.2+9871+8679.8+2110.4+511.2+37.2+193.1-201.1</f>
        <v>377506.80000000005</v>
      </c>
      <c r="E18" s="3">
        <f>D18/D152*100</f>
        <v>20.01650815203343</v>
      </c>
      <c r="F18" s="3">
        <f>D18/B18*100</f>
        <v>108.28026500794805</v>
      </c>
      <c r="G18" s="3">
        <f t="shared" si="0"/>
        <v>98.9685435133908</v>
      </c>
      <c r="H18" s="41">
        <f>B18-D18</f>
        <v>-28868.20000000001</v>
      </c>
      <c r="I18" s="41">
        <f t="shared" si="1"/>
        <v>3934.399999999965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238249.5+1256+2127.3+2535.4</f>
        <v>244168.19999999998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+5947+3880.7+959.6+743+538.4+8679.8+511.2+37.2+26.8</f>
        <v>242171.0000000001</v>
      </c>
      <c r="E19" s="148">
        <f>D19/D18*100</f>
        <v>64.1501027266264</v>
      </c>
      <c r="F19" s="148">
        <f t="shared" si="3"/>
        <v>110.25353154029247</v>
      </c>
      <c r="G19" s="148">
        <f t="shared" si="0"/>
        <v>99.18203926637462</v>
      </c>
      <c r="H19" s="147">
        <f t="shared" si="2"/>
        <v>-22521.800000000076</v>
      </c>
      <c r="I19" s="147">
        <f t="shared" si="1"/>
        <v>1997.1999999998952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381441.2</v>
      </c>
      <c r="D25" s="131">
        <f>D18</f>
        <v>377506.80000000005</v>
      </c>
      <c r="E25" s="109">
        <f>D25/D18*100</f>
        <v>100</v>
      </c>
      <c r="F25" s="109">
        <f t="shared" si="3"/>
        <v>108.28026500794805</v>
      </c>
      <c r="G25" s="109">
        <f t="shared" si="0"/>
        <v>98.9685435133908</v>
      </c>
      <c r="H25" s="107">
        <f t="shared" si="2"/>
        <v>-28868.20000000001</v>
      </c>
      <c r="I25" s="107">
        <f t="shared" si="1"/>
        <v>3934.399999999965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67303.3-3099.2+301.7+44-104+255.7+122+221-122.1+190-1810.9+59-69.8</f>
        <v>63290.7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+10.3+302.2+2180.3+109.8+161.5+3.3+150.2+118.9+270.5+732.5+2585.4-0.4+223.1</f>
        <v>62920.99999999998</v>
      </c>
      <c r="E33" s="3">
        <f>D33/D152*100</f>
        <v>3.3362543653096974</v>
      </c>
      <c r="F33" s="3">
        <f>D33/B33*100</f>
        <v>109.24998610956769</v>
      </c>
      <c r="G33" s="3">
        <f t="shared" si="0"/>
        <v>99.41586994613739</v>
      </c>
      <c r="H33" s="41">
        <f t="shared" si="2"/>
        <v>-5327.39999999998</v>
      </c>
      <c r="I33" s="41">
        <f t="shared" si="1"/>
        <v>369.7000000000189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55535.9-3105.8+301.7+122.2+18.9-1878.9+14+40.2</f>
        <v>51048.19999999999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1743.2+1833.7+1830.2+1935.3+81+1854.2+129.9+1804.7+34.4+1.5+1881.6+1967.7+0.1+1784.4+235.6+2357.6-0.1+6335.8+2919.9+53.7+142.8+686.6+728.3+0.1+8.8+87.6+495.7+1689.4+9.2+4.2+70.1+2075.5+2129.1+113+4.5+2132.8-9.1+2045.9+241.3+11.3+2514.5+90.9+1665.8+520-7+2180.3+3.8+2401.1+110.3</f>
        <v>50931.20000000002</v>
      </c>
      <c r="E34" s="109">
        <f>D34/D33*100</f>
        <v>80.94467665803155</v>
      </c>
      <c r="F34" s="109">
        <f t="shared" si="3"/>
        <v>108.87713612634842</v>
      </c>
      <c r="G34" s="109">
        <f t="shared" si="0"/>
        <v>99.7708048471837</v>
      </c>
      <c r="H34" s="107">
        <f t="shared" si="2"/>
        <v>-4152.60000000002</v>
      </c>
      <c r="I34" s="107">
        <f t="shared" si="1"/>
        <v>116.9999999999709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2945.3+133.6+0.3-90</f>
        <v>2989.2000000000003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+198.7+0.5+155.2+3.3+4.3+109.8+343.7+45.8</f>
        <v>2848</v>
      </c>
      <c r="E36" s="109">
        <f>D36/D33*100</f>
        <v>4.5263107706489105</v>
      </c>
      <c r="F36" s="109">
        <f t="shared" si="3"/>
        <v>110.06098325274903</v>
      </c>
      <c r="G36" s="109">
        <f t="shared" si="0"/>
        <v>95.27632811454569</v>
      </c>
      <c r="H36" s="107">
        <f t="shared" si="2"/>
        <v>-260.34366999999975</v>
      </c>
      <c r="I36" s="107">
        <f t="shared" si="1"/>
        <v>141.20000000000027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7.4+12.3+6.1+3.3+9.3+3.2+58.1+36.7+24.4+18.9-18.9+0.1+12+83.3+21.3+10.7+4.7+55.2+2.2+22.4+77.9+16.1+3.3+3+43.6+88+51+4.8+4.3+9.7+2.3+0.3+6.9+140+56.3+19.6+24.2</f>
        <v>923.9999999999999</v>
      </c>
      <c r="E37" s="116">
        <f>D37/D33*100</f>
        <v>1.46850812924143</v>
      </c>
      <c r="F37" s="116">
        <f t="shared" si="3"/>
        <v>104.97614178595771</v>
      </c>
      <c r="G37" s="116">
        <f t="shared" si="0"/>
        <v>98.0787602165375</v>
      </c>
      <c r="H37" s="112">
        <f t="shared" si="2"/>
        <v>-43.79999999999984</v>
      </c>
      <c r="I37" s="112">
        <f t="shared" si="1"/>
        <v>18.100000000000136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0.12841499658301686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8230.400000000007</v>
      </c>
      <c r="D39" s="130">
        <f>D33-D34-D36-D37-D35-D38</f>
        <v>8136.999999999959</v>
      </c>
      <c r="E39" s="109">
        <f>D39/D33*100</f>
        <v>12.932089445495084</v>
      </c>
      <c r="F39" s="109">
        <f t="shared" si="3"/>
        <v>111.90350045027522</v>
      </c>
      <c r="G39" s="109">
        <f t="shared" si="0"/>
        <v>98.86518273716894</v>
      </c>
      <c r="H39" s="107">
        <f>B39-D39</f>
        <v>-865.5563299999585</v>
      </c>
      <c r="I39" s="107">
        <f t="shared" si="1"/>
        <v>93.40000000004784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+2+122.1</f>
        <v>1627.8</v>
      </c>
      <c r="E43" s="3">
        <f>D43/D152*100</f>
        <v>0.08631068889323322</v>
      </c>
      <c r="F43" s="3">
        <f>D43/B43*100</f>
        <v>78.03451581975071</v>
      </c>
      <c r="G43" s="3">
        <f t="shared" si="0"/>
        <v>75.81741965533301</v>
      </c>
      <c r="H43" s="41">
        <f t="shared" si="2"/>
        <v>458.20000000000005</v>
      </c>
      <c r="I43" s="41">
        <f t="shared" si="1"/>
        <v>519.2000000000005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+75.1+326+56.1+91.1+0.6+595.4</f>
        <v>11642.400000000001</v>
      </c>
      <c r="E45" s="3">
        <f>D45/D152*100</f>
        <v>0.617313898740987</v>
      </c>
      <c r="F45" s="3">
        <f>D45/B45*100</f>
        <v>108.58139393686734</v>
      </c>
      <c r="G45" s="3">
        <f aca="true" t="shared" si="5" ref="G45:G76">D45/C45*100</f>
        <v>98.76484560570073</v>
      </c>
      <c r="H45" s="41">
        <f>B45-D45</f>
        <v>-920.121000000001</v>
      </c>
      <c r="I45" s="41">
        <f aca="true" t="shared" si="6" ref="I45:I77">C45-D45</f>
        <v>145.59999999999854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102.7+154.9+447.3+314.1+572.1+284.8+559+325.4+510.8+301.6+29.6+556.7+0.1+311.9+684.4+334.8+585.4+305.3+503.4-0.1+18+293.3+510.8+310.5+0.1+758.7+314.8+524.7+326+86.9+501.7</f>
        <v>10529.7</v>
      </c>
      <c r="E46" s="109">
        <f>D46/D45*100</f>
        <v>90.44269222840651</v>
      </c>
      <c r="F46" s="109">
        <f aca="true" t="shared" si="7" ref="F46:F74">D46/B46*100</f>
        <v>108.79816858431055</v>
      </c>
      <c r="G46" s="109">
        <f t="shared" si="5"/>
        <v>100</v>
      </c>
      <c r="H46" s="107">
        <f aca="true" t="shared" si="8" ref="H46:H74">B46-D46</f>
        <v>-851.5040000000008</v>
      </c>
      <c r="I46" s="107">
        <f t="shared" si="6"/>
        <v>0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0.006871435442864014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5.4+5.6+7.3+6+2.1+4.3+6.6+2.2+4.2+6.4+6.6+6.5</f>
        <v>63.20000000000001</v>
      </c>
      <c r="E48" s="109">
        <f>D48/D45*100</f>
        <v>0.5428433999862571</v>
      </c>
      <c r="F48" s="109">
        <f t="shared" si="7"/>
        <v>98.2098458478369</v>
      </c>
      <c r="G48" s="109">
        <f t="shared" si="5"/>
        <v>84.94623655913979</v>
      </c>
      <c r="H48" s="107">
        <f t="shared" si="8"/>
        <v>1.151999999999994</v>
      </c>
      <c r="I48" s="107">
        <f t="shared" si="6"/>
        <v>11.199999999999996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3.1+3.5+1+0.7+59.3+95.2+2.2+6-0.1+53.5+89.7+6.2+7.2+73.9+0.4+4+3.2+30.6+0.2+2.7+3.1+5.4+3.6+1.3+5+0.5+0.4+4.8+0.7+0.5+6.7+33.4+6.8+47.8+45.7+52.2+4.2+75.3</f>
        <v>739.9</v>
      </c>
      <c r="E49" s="109">
        <f>D49/D45*100</f>
        <v>6.355218855218854</v>
      </c>
      <c r="F49" s="109">
        <f t="shared" si="7"/>
        <v>107.44958626318251</v>
      </c>
      <c r="G49" s="109">
        <f t="shared" si="5"/>
        <v>85.52768466073286</v>
      </c>
      <c r="H49" s="107">
        <f t="shared" si="8"/>
        <v>-51.298</v>
      </c>
      <c r="I49" s="107">
        <f t="shared" si="6"/>
        <v>125.20000000000005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308.80000000000075</v>
      </c>
      <c r="E50" s="109">
        <f>D50/D45*100</f>
        <v>2.6523740809455156</v>
      </c>
      <c r="F50" s="109">
        <f t="shared" si="7"/>
        <v>106.57500112166052</v>
      </c>
      <c r="G50" s="109">
        <f t="shared" si="5"/>
        <v>97.29048519218696</v>
      </c>
      <c r="H50" s="107">
        <f t="shared" si="8"/>
        <v>-19.05100000000016</v>
      </c>
      <c r="I50" s="107">
        <f t="shared" si="6"/>
        <v>8.599999999998545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23558.7+50+2250-940.4-1250+76.8+148+18.8+1058.7+500+363.6-205.2</f>
        <v>25628.999999999996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+186.3+514.3+128.9+453.6+25.1+128.8+913.7+1274.5+0.2+151.8</f>
        <v>25175.999999999996</v>
      </c>
      <c r="E51" s="3">
        <f>D51/D152*100</f>
        <v>1.3349047202211815</v>
      </c>
      <c r="F51" s="3">
        <f>D51/B51*100</f>
        <v>108.94126708698077</v>
      </c>
      <c r="G51" s="3">
        <f t="shared" si="5"/>
        <v>98.23247102891256</v>
      </c>
      <c r="H51" s="41">
        <f>B51-D51</f>
        <v>-2066.2999999999956</v>
      </c>
      <c r="I51" s="41">
        <f t="shared" si="6"/>
        <v>453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16189.8-940.4-9.6</f>
        <v>15239.8</v>
      </c>
      <c r="D52" s="107">
        <f>392.4+738.8+389.6+752.9+403.1+730.4+397.8+724.9+1.1+0.1+403+795.7+527.1+1240.6+386.5+33.7+705.7+0.1+5.8+226.6+536.1+14.2+2.1+376.1+1.7+154.2+769.9+9+398.1-0.1+5.3+1.1+963.2+13.3+716.5+1.1+31.1+837.9+514.1+946.6</f>
        <v>15147.400000000003</v>
      </c>
      <c r="E52" s="109">
        <f>D52/D51*100</f>
        <v>60.16603114076901</v>
      </c>
      <c r="F52" s="109">
        <f t="shared" si="7"/>
        <v>110.02128169556285</v>
      </c>
      <c r="G52" s="109">
        <f t="shared" si="5"/>
        <v>99.3936928306146</v>
      </c>
      <c r="H52" s="107">
        <f t="shared" si="8"/>
        <v>-1379.7000000000044</v>
      </c>
      <c r="I52" s="107">
        <f t="shared" si="6"/>
        <v>92.399999999996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0.045281220209723555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+2.2+14.2+29.1+13.6+3.3+1.2+6.8</f>
        <v>741.3999999999999</v>
      </c>
      <c r="E54" s="109">
        <f>D54/D51*100</f>
        <v>2.9448681283762315</v>
      </c>
      <c r="F54" s="109">
        <f t="shared" si="7"/>
        <v>99.61037216176271</v>
      </c>
      <c r="G54" s="109">
        <f t="shared" si="5"/>
        <v>91.50826956307083</v>
      </c>
      <c r="H54" s="107">
        <f t="shared" si="8"/>
        <v>2.900000000000091</v>
      </c>
      <c r="I54" s="107">
        <f t="shared" si="6"/>
        <v>68.80000000000018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+13.7+0.2+28.3+13.4+8.2+27.5+77.9+20.9</f>
        <v>892.6</v>
      </c>
      <c r="E55" s="109">
        <f>D55/D51*100</f>
        <v>3.545440101684144</v>
      </c>
      <c r="F55" s="109">
        <f t="shared" si="7"/>
        <v>103.55973538085989</v>
      </c>
      <c r="G55" s="109">
        <f t="shared" si="5"/>
        <v>83.99360120447915</v>
      </c>
      <c r="H55" s="107">
        <f t="shared" si="8"/>
        <v>-30.682000000000016</v>
      </c>
      <c r="I55" s="107">
        <f t="shared" si="6"/>
        <v>170.10000000000002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518.9+500+200</f>
        <v>1218.9</v>
      </c>
      <c r="D56" s="131">
        <f>34+46+40+40+40+40+40+40+38+2+40+40+40+700</f>
        <v>1180</v>
      </c>
      <c r="E56" s="109">
        <f>D56/D51*100</f>
        <v>4.687003495392438</v>
      </c>
      <c r="F56" s="109">
        <f>D56/B56*100</f>
        <v>121.72954995141131</v>
      </c>
      <c r="G56" s="109">
        <f>D56/C56*100</f>
        <v>96.8085979161539</v>
      </c>
      <c r="H56" s="107">
        <f t="shared" si="8"/>
        <v>-210.63799999999992</v>
      </c>
      <c r="I56" s="107">
        <f t="shared" si="6"/>
        <v>38.90000000000009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7284.399999999996</v>
      </c>
      <c r="D57" s="131">
        <f>D51-D52-D55-D54-D53-D56</f>
        <v>7203.199999999993</v>
      </c>
      <c r="E57" s="109">
        <f>D57/D51*100</f>
        <v>28.611375913568455</v>
      </c>
      <c r="F57" s="109">
        <f t="shared" si="7"/>
        <v>106.6087288560784</v>
      </c>
      <c r="G57" s="109">
        <f t="shared" si="5"/>
        <v>98.88528911097684</v>
      </c>
      <c r="H57" s="107">
        <f>B57-D57</f>
        <v>-446.52999999999156</v>
      </c>
      <c r="I57" s="107">
        <f>C57-D57</f>
        <v>81.20000000000255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7844.6+200-378.5+50-3400+500-0.1-163.6</f>
        <v>4652.4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+207.2+79.6+9.8+237.7+93.5+38.3</f>
        <v>4601.900000000001</v>
      </c>
      <c r="E59" s="3">
        <f>D59/D152*100</f>
        <v>0.24400611820725518</v>
      </c>
      <c r="F59" s="3">
        <f>D59/B59*100</f>
        <v>106.98582395404672</v>
      </c>
      <c r="G59" s="3">
        <f t="shared" si="5"/>
        <v>98.91453873269712</v>
      </c>
      <c r="H59" s="41">
        <f>B59-D59</f>
        <v>-300.4890000000005</v>
      </c>
      <c r="I59" s="41">
        <f t="shared" si="6"/>
        <v>50.49999999999909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2900.3-339.6+11.4</f>
        <v>2572.1000000000004</v>
      </c>
      <c r="D60" s="107">
        <f>55.6+146.1+60.8+59.3+73.6+0.1+67.3+144.6-4.5+79.7+66.8+72.2-0.1+53+75.7+69.4+0.1+39.1+101.5+64.4+45.9+60.8+119.4+37.7+47.7+65.9+60.6-0.1+31.3+40.6+67.5+63.7+74.8+157.2+31.9+0.1+44.8+148.5+79.6+91.7+77.8</f>
        <v>2572.1000000000004</v>
      </c>
      <c r="E60" s="109">
        <f>D60/D59*100</f>
        <v>55.89213151089767</v>
      </c>
      <c r="F60" s="109">
        <f t="shared" si="7"/>
        <v>109.70091489906213</v>
      </c>
      <c r="G60" s="109">
        <f t="shared" si="5"/>
        <v>100</v>
      </c>
      <c r="H60" s="107">
        <f t="shared" si="8"/>
        <v>-227.45228000000043</v>
      </c>
      <c r="I60" s="107">
        <f t="shared" si="6"/>
        <v>0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337.1+6.6-3.4</f>
        <v>340.30000000000007</v>
      </c>
      <c r="D61" s="107">
        <f>3.2+187.7+74.6+71.5</f>
        <v>337</v>
      </c>
      <c r="E61" s="109">
        <f>D61/D59*100</f>
        <v>7.323062213433581</v>
      </c>
      <c r="F61" s="109">
        <f>D61/B61*100</f>
        <v>98.0506255455339</v>
      </c>
      <c r="G61" s="109">
        <f t="shared" si="5"/>
        <v>99.03026741110783</v>
      </c>
      <c r="H61" s="107">
        <f t="shared" si="8"/>
        <v>6.699999999999989</v>
      </c>
      <c r="I61" s="107">
        <f t="shared" si="6"/>
        <v>3.300000000000068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0.4+18.6+55.1+0.5+32.9+0.7+67.5+3.7+0.4+6.3+12.6+0.1+4.2+0.1+1.9+0.5+3.8+1+0.1+0.1+2.5-0.1+0.6+0.1+3.3+0.4+5.9+0.7+14.5+9.9+45.1+6.4+9.8+91.9+11.4</f>
        <v>412.9</v>
      </c>
      <c r="E62" s="109">
        <f>D62/D59*100</f>
        <v>8.972380973076337</v>
      </c>
      <c r="F62" s="109">
        <f t="shared" si="7"/>
        <v>121.7722788783962</v>
      </c>
      <c r="G62" s="109">
        <f t="shared" si="5"/>
        <v>99.99999999999999</v>
      </c>
      <c r="H62" s="107">
        <f t="shared" si="8"/>
        <v>-73.82446999999996</v>
      </c>
      <c r="I62" s="107">
        <f t="shared" si="6"/>
        <v>0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3707.1-3400+500-223.4</f>
        <v>583.6999999999999</v>
      </c>
      <c r="D63" s="107">
        <f>89.8+459.2</f>
        <v>549</v>
      </c>
      <c r="E63" s="109">
        <f>D63/D59*100</f>
        <v>11.929855059866576</v>
      </c>
      <c r="F63" s="109">
        <f t="shared" si="7"/>
        <v>68.01777134630585</v>
      </c>
      <c r="G63" s="109">
        <f t="shared" si="5"/>
        <v>94.05516532465309</v>
      </c>
      <c r="H63" s="107">
        <f t="shared" si="8"/>
        <v>258.14200000000005</v>
      </c>
      <c r="I63" s="107">
        <f t="shared" si="6"/>
        <v>34.69999999999993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743.3999999999993</v>
      </c>
      <c r="D64" s="131">
        <f>D59-D60-D62-D63-D61</f>
        <v>730.9000000000001</v>
      </c>
      <c r="E64" s="109">
        <f>D64/D59*100</f>
        <v>15.88257024272583</v>
      </c>
      <c r="F64" s="109">
        <f t="shared" si="7"/>
        <v>156.56134815407447</v>
      </c>
      <c r="G64" s="109">
        <f t="shared" si="5"/>
        <v>98.31853645412978</v>
      </c>
      <c r="H64" s="107">
        <f t="shared" si="8"/>
        <v>-264.0542500000001</v>
      </c>
      <c r="I64" s="107">
        <f t="shared" si="6"/>
        <v>12.499999999999204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367.6</v>
      </c>
      <c r="D69" s="41">
        <f>SUM(D70:D71)</f>
        <v>292.4</v>
      </c>
      <c r="E69" s="30">
        <f>D69/D152*100</f>
        <v>0.01550389816462796</v>
      </c>
      <c r="F69" s="3">
        <f>D69/B69*100</f>
        <v>77.49801219188973</v>
      </c>
      <c r="G69" s="3">
        <f t="shared" si="5"/>
        <v>79.5429815016322</v>
      </c>
      <c r="H69" s="41">
        <f>B69-D69</f>
        <v>84.90000000000003</v>
      </c>
      <c r="I69" s="41">
        <f t="shared" si="6"/>
        <v>75.20000000000005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267.3-68.6-27.9+0.7-15-6.9-19.6-19.5-7.2-13-9.7</f>
        <v>80.6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8.06451612903226</v>
      </c>
      <c r="H71" s="107">
        <f t="shared" si="8"/>
        <v>83.8</v>
      </c>
      <c r="I71" s="107">
        <f t="shared" si="6"/>
        <v>74.1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157960+265+0.3+29.6-699.4-2295.4+0.1-89.4+283.1+122</f>
        <v>155575.90000000002</v>
      </c>
      <c r="D90" s="41">
        <f>9132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+282.4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+171.4+32.9+6460.7+178+98.2+209.3+446.1+385.4+1509.5+8000.4+498.2-14.3</f>
        <v>153732.29999999996</v>
      </c>
      <c r="E90" s="3">
        <f>D90/D152*100</f>
        <v>8.151333528775767</v>
      </c>
      <c r="F90" s="3">
        <f aca="true" t="shared" si="11" ref="F90:F96">D90/B90*100</f>
        <v>106.67224086069254</v>
      </c>
      <c r="G90" s="3">
        <f t="shared" si="9"/>
        <v>98.81498355465077</v>
      </c>
      <c r="H90" s="41">
        <f aca="true" t="shared" si="12" ref="H90:H96">B90-D90</f>
        <v>-9615.79999999996</v>
      </c>
      <c r="I90" s="41">
        <f t="shared" si="10"/>
        <v>1843.600000000064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148246.2-137.7-228.3-64.5-80-812.7-2843.9-159.4-19.2+244</f>
        <v>144144.5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+151.6+13.8+6376.4+12.2+2.1+278.1+14.7+1304.5+7586.9+349-17.1</f>
        <v>143157.70000000004</v>
      </c>
      <c r="E91" s="109">
        <f>D91/D90*100</f>
        <v>93.12141950650584</v>
      </c>
      <c r="F91" s="109">
        <f t="shared" si="11"/>
        <v>107.23117993645126</v>
      </c>
      <c r="G91" s="109">
        <f t="shared" si="9"/>
        <v>99.31540919008359</v>
      </c>
      <c r="H91" s="107">
        <f t="shared" si="12"/>
        <v>-9653.900000000023</v>
      </c>
      <c r="I91" s="107">
        <f t="shared" si="10"/>
        <v>986.7999999999593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2620.6-3.5-122</f>
        <v>2495.1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48.5+5.1+5+1.3+22.8+67.3+62.7+3.5+1.4+40.6+112.7+571.4+55.5+1.7+2.4+3.1+83.6+0.9+1.4+3.5+0.9+23.5+44.4+1+13.6+0.7+42.8+22.3+44+0.7+4.6+0.7+0.7+13.7+56.1+1.6+31.5+0.9+63.8+4.3+0.9+0.3+18-0.1+60.5+27.6+1.9+44.7+0.9+56.3+197.4+9.8+28.5+1+1+44.4+336.9</f>
        <v>2296.2000000000003</v>
      </c>
      <c r="E92" s="109">
        <f>D92/D90*100</f>
        <v>1.493635364851759</v>
      </c>
      <c r="F92" s="109">
        <f t="shared" si="11"/>
        <v>100.27074235807862</v>
      </c>
      <c r="G92" s="109">
        <f t="shared" si="9"/>
        <v>92.02837561620778</v>
      </c>
      <c r="H92" s="107">
        <f t="shared" si="12"/>
        <v>-6.200000000000273</v>
      </c>
      <c r="I92" s="107">
        <f t="shared" si="10"/>
        <v>198.89999999999964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8936.300000000023</v>
      </c>
      <c r="D94" s="131">
        <f>D90-D91-D92-D93</f>
        <v>8278.399999999918</v>
      </c>
      <c r="E94" s="109">
        <f>D94/D90*100</f>
        <v>5.3849451286424</v>
      </c>
      <c r="F94" s="109">
        <f t="shared" si="11"/>
        <v>99.46772081175503</v>
      </c>
      <c r="G94" s="109">
        <f>D94/C94*100</f>
        <v>92.63789264012955</v>
      </c>
      <c r="H94" s="107">
        <f t="shared" si="12"/>
        <v>44.300000000064756</v>
      </c>
      <c r="I94" s="107">
        <f>C94-D94</f>
        <v>657.9000000001051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59880.5+5316.8+172.8+165-3329.3+408.2-3637.6+1814-333.8-460</f>
        <v>59996.6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+83.4+31.3+431.4+239.1+32.7+66.5+602.2+663.6+249.9+108.8+6152.2</f>
        <v>59623.600000000006</v>
      </c>
      <c r="E95" s="82">
        <f>D95/D152*100</f>
        <v>3.16141662998807</v>
      </c>
      <c r="F95" s="84">
        <f t="shared" si="11"/>
        <v>109.38825532414542</v>
      </c>
      <c r="G95" s="81">
        <f>D95/C95*100</f>
        <v>99.37829810355922</v>
      </c>
      <c r="H95" s="85">
        <f t="shared" si="12"/>
        <v>-5117.200000000004</v>
      </c>
      <c r="I95" s="88">
        <f>C95-D95</f>
        <v>372.9999999999927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10660.3-133.5+11.8+210.8-0.1+588.4+612.9-460</f>
        <v>11490.599999999997</v>
      </c>
      <c r="D96" s="136">
        <f>69.1+1043.7+68.3+1051.8+1+68.3+66.1+938.4+3+68.7+11.3+4.3+734+67.7+6.3+0.4+21.5+2.2+658.8+0.1+17.8+71.8+130.4+525.1+460.8+17+3.6+18.3+567.4+6.6+33.7+842.6+39.7-0.1+76.9+138.3+814.3+78.3+19.7+1.5+77.7+1031.7+3.7+62.3+1+1330.9</f>
        <v>11256.000000000002</v>
      </c>
      <c r="E96" s="137">
        <f>D96/D95*100</f>
        <v>18.878430688519312</v>
      </c>
      <c r="F96" s="138">
        <f t="shared" si="11"/>
        <v>120.01663343533752</v>
      </c>
      <c r="G96" s="139">
        <f>D96/C96*100</f>
        <v>97.95833115764194</v>
      </c>
      <c r="H96" s="140">
        <f t="shared" si="12"/>
        <v>-1877.300000000001</v>
      </c>
      <c r="I96" s="129">
        <f>C96-D96</f>
        <v>234.5999999999949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12999.2-348+46.7-53.7+124.7-124.6+10.7+5.1+0.1+19.5-3.3-2260.1+46.9-33.8-25.3-21.5-8.1</f>
        <v>10374.500000000004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+202.4+94.6+39.9+7.6+32.2+127.8+106.9+256.9+182</f>
        <v>9236.699999999993</v>
      </c>
      <c r="E102" s="17">
        <f>D102/D152*100</f>
        <v>0.48975669007256833</v>
      </c>
      <c r="F102" s="17">
        <f>D102/B102*100</f>
        <v>96.41146077970872</v>
      </c>
      <c r="G102" s="17">
        <f aca="true" t="shared" si="14" ref="G102:G150">D102/C102*100</f>
        <v>89.032724468649</v>
      </c>
      <c r="H102" s="66">
        <f aca="true" t="shared" si="15" ref="H102:H107">B102-D102</f>
        <v>343.80000000000655</v>
      </c>
      <c r="I102" s="66">
        <f aca="true" t="shared" si="16" ref="I102:I150">C102-D102</f>
        <v>1137.8000000000102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17.3+10+11+0.1+10.9+18.9+0.1+11+25.2+18.3+2.4+10.6+13.7+13.9+13.8+13+14.1+22+11.1+19.5</f>
        <v>256.9</v>
      </c>
      <c r="E103" s="124">
        <f>D103/D102*100</f>
        <v>2.781296350428185</v>
      </c>
      <c r="F103" s="109">
        <f>D103/B103*100</f>
        <v>99.15090698571977</v>
      </c>
      <c r="G103" s="124">
        <f>D103/C103*100</f>
        <v>99.15090698571977</v>
      </c>
      <c r="H103" s="123">
        <f t="shared" si="15"/>
        <v>2.2000000000000455</v>
      </c>
      <c r="I103" s="123">
        <f t="shared" si="16"/>
        <v>2.2000000000000455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10720.8-348+46.7-56.3+125.1-124.6-51.5+5.1+21.6-3.3-2080.6-0.1-23.9-25.3-21.5-8.1</f>
        <v>8176.100000000002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+202.3+65+7+51.4+37.5+248.5+102.6</f>
        <v>7065.199999999999</v>
      </c>
      <c r="E104" s="109">
        <f>D104/D102*100</f>
        <v>76.49052150659872</v>
      </c>
      <c r="F104" s="109">
        <f aca="true" t="shared" si="17" ref="F104:F150">D104/B104*100</f>
        <v>93.67931157931024</v>
      </c>
      <c r="G104" s="109">
        <f t="shared" si="14"/>
        <v>86.41283741637207</v>
      </c>
      <c r="H104" s="107">
        <f t="shared" si="15"/>
        <v>476.7000000000007</v>
      </c>
      <c r="I104" s="107">
        <f t="shared" si="16"/>
        <v>1110.9000000000033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1914.599999999995</v>
      </c>
      <c r="E106" s="128">
        <f>D106/D102*100</f>
        <v>20.7281821429731</v>
      </c>
      <c r="F106" s="128">
        <f t="shared" si="17"/>
        <v>107.5920202304015</v>
      </c>
      <c r="G106" s="128">
        <f t="shared" si="14"/>
        <v>98.72634455731418</v>
      </c>
      <c r="H106" s="129">
        <f>B106-D106</f>
        <v>-135.0999999999949</v>
      </c>
      <c r="I106" s="129">
        <f t="shared" si="16"/>
        <v>24.700000000006185</v>
      </c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468914.2</v>
      </c>
      <c r="C107" s="68">
        <f>SUM(C108:C149)-C115-C119+C150-C140-C141-C109-C112-C122-C123-C138-C131-C129-C136</f>
        <v>562050.3</v>
      </c>
      <c r="D107" s="68">
        <f>SUM(D108:D149)-D115-D119+D150-D140-D141-D109-D112-D122-D123-D138-D131-D129-D136</f>
        <v>547885.0000000001</v>
      </c>
      <c r="E107" s="69">
        <f>D107/D152*100</f>
        <v>29.050455697425413</v>
      </c>
      <c r="F107" s="69">
        <f>D107/B107*100</f>
        <v>116.84120463828992</v>
      </c>
      <c r="G107" s="69">
        <f t="shared" si="14"/>
        <v>97.47970955624436</v>
      </c>
      <c r="H107" s="68">
        <f t="shared" si="15"/>
        <v>-78970.8000000001</v>
      </c>
      <c r="I107" s="68">
        <f t="shared" si="16"/>
        <v>14165.29999999993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+25.4+24.1+45.9+40.6+303.7</f>
        <v>2563.3</v>
      </c>
      <c r="E108" s="102">
        <f>D108/D107*100</f>
        <v>0.46785365542038926</v>
      </c>
      <c r="F108" s="102">
        <f t="shared" si="17"/>
        <v>70.63572983548734</v>
      </c>
      <c r="G108" s="102">
        <f t="shared" si="14"/>
        <v>62.58667838656119</v>
      </c>
      <c r="H108" s="103">
        <f aca="true" t="shared" si="18" ref="H108:H150">B108-D108</f>
        <v>1065.6</v>
      </c>
      <c r="I108" s="103">
        <f t="shared" si="16"/>
        <v>1532.2999999999997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68.3+138.7+47.8+60.9+18.1+30+81.4+40.6+14.7+2.7+31.2+33.2+49.1+0.8+32+30.3+35.6+3.1+119.4+152.8</f>
        <v>990.7</v>
      </c>
      <c r="E109" s="109">
        <f>D109/D108*100</f>
        <v>38.6493972613428</v>
      </c>
      <c r="F109" s="109">
        <f t="shared" si="17"/>
        <v>47.971140809606815</v>
      </c>
      <c r="G109" s="109">
        <f t="shared" si="14"/>
        <v>41.0278709570547</v>
      </c>
      <c r="H109" s="107">
        <f t="shared" si="18"/>
        <v>1074.5000000000002</v>
      </c>
      <c r="I109" s="107">
        <f t="shared" si="16"/>
        <v>1424.0000000000002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11.8+87.5+28+44.4+7.5+8.9+32.2+39.5+59.2+220.2+6.2+18.8+4.5+75.4+41+129.5+137+4.7+48.1</f>
        <v>1004.4000000000001</v>
      </c>
      <c r="E110" s="102">
        <f>D110/D107*100</f>
        <v>0.18332314263029648</v>
      </c>
      <c r="F110" s="102">
        <f>D110/B110*100</f>
        <v>92.3841059602649</v>
      </c>
      <c r="G110" s="102">
        <f t="shared" si="14"/>
        <v>85.45176110260337</v>
      </c>
      <c r="H110" s="103">
        <f t="shared" si="18"/>
        <v>82.79999999999995</v>
      </c>
      <c r="I110" s="103">
        <f t="shared" si="16"/>
        <v>171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196.7-39-52.7-65</f>
        <v>39.999999999999986</v>
      </c>
      <c r="D111" s="113">
        <f>2+2</f>
        <v>4</v>
      </c>
      <c r="E111" s="102">
        <f>D111/D107*100</f>
        <v>0.0007300802175639047</v>
      </c>
      <c r="F111" s="114">
        <f t="shared" si="17"/>
        <v>2.5364616360177554</v>
      </c>
      <c r="G111" s="102">
        <f t="shared" si="14"/>
        <v>10.000000000000004</v>
      </c>
      <c r="H111" s="103">
        <f t="shared" si="18"/>
        <v>153.7</v>
      </c>
      <c r="I111" s="103">
        <f t="shared" si="16"/>
        <v>35.999999999999986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0.009910838953430008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136.4+40+10+2+0.1+10.6+142+54.3+10.6+6.6+21.9+41.3+8.2+239.5+0.2+6.2+0.7+26.9+145.7+54.9+4+2+1.1+3.5+2.2+195.9+3.8+0.4+0.2+181.5+10+1.7+7.3+203.7+0.2+6.2+185.1+14.5+72+29.1+0.3+192.4+4.9+207.6+0.5+22.4+3.1+223.4+2.3+5.6+0.9+3.4+11.1+6.4+33.2+119.2+21.5+107.1+6.4</f>
        <v>2854.2000000000003</v>
      </c>
      <c r="E114" s="102">
        <f>D114/D107*100</f>
        <v>0.5209487392427242</v>
      </c>
      <c r="F114" s="102">
        <f t="shared" si="17"/>
        <v>104.20591456736037</v>
      </c>
      <c r="G114" s="102">
        <f t="shared" si="14"/>
        <v>95.15585930988499</v>
      </c>
      <c r="H114" s="103">
        <f t="shared" si="18"/>
        <v>-115.20000000000027</v>
      </c>
      <c r="I114" s="103">
        <f t="shared" si="16"/>
        <v>145.29999999999973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0.0032853609790375713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39+5+6.2+39.1+4.9+0.4+0.8+39+0.1+5.5+0.9+39+4.8+1.3+39-0.1+0.8+0.4+5+0.8+5.1+0.2+0.4+2.2+3.5+39+0.4+3+0.8+39+6+0.3-0.1+1.1+39+1.7+0.4+0.8-0.6+2.1+39+1.3+4.2+0.8+39</f>
        <v>460.50000000000006</v>
      </c>
      <c r="E118" s="102">
        <f>D118/D107*100</f>
        <v>0.08405048504704453</v>
      </c>
      <c r="F118" s="102">
        <f t="shared" si="17"/>
        <v>100.54585152838429</v>
      </c>
      <c r="G118" s="102">
        <f t="shared" si="14"/>
        <v>91.95287539936103</v>
      </c>
      <c r="H118" s="103">
        <f t="shared" si="18"/>
        <v>-2.500000000000057</v>
      </c>
      <c r="I118" s="103">
        <f t="shared" si="16"/>
        <v>40.299999999999955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39+39.1+39+39.1+39+39+39+39+39+39</f>
        <v>390.2</v>
      </c>
      <c r="E119" s="109">
        <f>D119/D118*100</f>
        <v>84.73398479913136</v>
      </c>
      <c r="F119" s="109">
        <f t="shared" si="17"/>
        <v>111.07315684600056</v>
      </c>
      <c r="G119" s="109">
        <f t="shared" si="14"/>
        <v>99.94877049180329</v>
      </c>
      <c r="H119" s="107">
        <f t="shared" si="18"/>
        <v>-38.89999999999998</v>
      </c>
      <c r="I119" s="107">
        <f t="shared" si="16"/>
        <v>0.19999999999998863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0.019420133787199867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3483.8+2635.6+1853.3+812.9+1333.3+1694.1+1722.4+661.9+934+1328+225+1781.5+1097.2+0.1+1902.6+1343+1822.5+1392+1771.1+3307.3+1386.4+2307.7+1782.5+2255.1+2689.6</f>
        <v>41522.899999999994</v>
      </c>
      <c r="E124" s="116">
        <f>D124/D107*100</f>
        <v>7.578761966471063</v>
      </c>
      <c r="F124" s="102">
        <f t="shared" si="17"/>
        <v>108.26562858513586</v>
      </c>
      <c r="G124" s="102">
        <f t="shared" si="14"/>
        <v>98.03472056625735</v>
      </c>
      <c r="H124" s="103">
        <f t="shared" si="18"/>
        <v>-3170.0999999999913</v>
      </c>
      <c r="I124" s="103">
        <f t="shared" si="16"/>
        <v>832.4000000000015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585+110-4.6-96</f>
        <v>594.4</v>
      </c>
      <c r="D125" s="113">
        <f>10+6+64.3+10.6</f>
        <v>90.89999999999999</v>
      </c>
      <c r="E125" s="116">
        <f>D125/D107*100</f>
        <v>0.016591072944139734</v>
      </c>
      <c r="F125" s="102">
        <f t="shared" si="17"/>
        <v>13.166280417149478</v>
      </c>
      <c r="G125" s="102">
        <f t="shared" si="14"/>
        <v>15.292732166890982</v>
      </c>
      <c r="H125" s="103">
        <f t="shared" si="18"/>
        <v>599.5</v>
      </c>
      <c r="I125" s="103">
        <f t="shared" si="16"/>
        <v>503.5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0.010732179198189397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6.5+6.7+0.9+10.2+6.4+2.4+29+2.5+26.7+1.1+7.5+20.9+3.3+0.1+0.6+54.3+6.4+19+6.4-0.2+0.9+1+0.1+24+11.8+60.3+1.8+4+2+10.5+0.5+0.1+1.1+56.8+0.1-0.1+8.7+10.4+6.4+43.4+6.5+23.9+0.2+0.1+0.2+49.2+6.4+42.1+25.3+43.2+0.1+0.1-0.2+1.2+6.7+6.6+19.2+0.1+0.5+6.3+90.2+213.8+49.8+1.4</f>
        <v>1047.4000000000003</v>
      </c>
      <c r="E128" s="116">
        <f>D128/D107*100</f>
        <v>0.1911715049691085</v>
      </c>
      <c r="F128" s="102">
        <f t="shared" si="17"/>
        <v>107.39259714959503</v>
      </c>
      <c r="G128" s="102">
        <f t="shared" si="14"/>
        <v>90.81765368941302</v>
      </c>
      <c r="H128" s="103">
        <f t="shared" si="18"/>
        <v>-72.10000000000036</v>
      </c>
      <c r="I128" s="103">
        <f t="shared" si="16"/>
        <v>105.89999999999964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459.6-80.2</f>
        <v>379.40000000000003</v>
      </c>
      <c r="D129" s="108">
        <f>6.4+6.4+6.4+6.4+6.4+24+6.4+56.8+6.4+6.4+6.5+42.1+6.4+42.1+25.3+25.3+6.4+49.2+44.1</f>
        <v>379.4</v>
      </c>
      <c r="E129" s="109">
        <f>D129/D128*100</f>
        <v>36.22302845140346</v>
      </c>
      <c r="F129" s="109">
        <f>D129/B129*100</f>
        <v>132.84313725490193</v>
      </c>
      <c r="G129" s="109">
        <f t="shared" si="14"/>
        <v>99.99999999999999</v>
      </c>
      <c r="H129" s="107">
        <f t="shared" si="18"/>
        <v>-93.79999999999995</v>
      </c>
      <c r="I129" s="107">
        <f t="shared" si="16"/>
        <v>0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>
        <f>180+20</f>
        <v>200</v>
      </c>
      <c r="E130" s="116">
        <f>D130/D107*100</f>
        <v>0.036504010878195235</v>
      </c>
      <c r="F130" s="114">
        <f t="shared" si="17"/>
        <v>100</v>
      </c>
      <c r="G130" s="102">
        <f t="shared" si="14"/>
        <v>100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0.16905007437692213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3.8+10.3+1.3+2+1.7+6.8+34.3+6.4+6.5+18.5+109.2+13.4+8.1+31+36.5</f>
        <v>289.8</v>
      </c>
      <c r="E134" s="116">
        <f>D134/D107*100</f>
        <v>0.05289431176250489</v>
      </c>
      <c r="F134" s="102">
        <f t="shared" si="17"/>
        <v>83.01346319106273</v>
      </c>
      <c r="G134" s="102">
        <f t="shared" si="14"/>
        <v>80.92711533091315</v>
      </c>
      <c r="H134" s="103">
        <f t="shared" si="18"/>
        <v>59.30000000000001</v>
      </c>
      <c r="I134" s="103">
        <f t="shared" si="16"/>
        <v>68.30000000000001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1.2+14.1+4+6.1+23.5+26.4+39.6+8.2+10.7+110</f>
        <v>243.8</v>
      </c>
      <c r="E135" s="116">
        <f>D135/D107*100</f>
        <v>0.044498389260519994</v>
      </c>
      <c r="F135" s="102">
        <f t="shared" si="17"/>
        <v>78.64516129032259</v>
      </c>
      <c r="G135" s="102">
        <f t="shared" si="14"/>
        <v>57.12277413308342</v>
      </c>
      <c r="H135" s="103">
        <f t="shared" si="18"/>
        <v>66.19999999999999</v>
      </c>
      <c r="I135" s="103">
        <f t="shared" si="16"/>
        <v>182.99999999999994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1.2+4+6.1+23.5+26.4+5+8.2+10.7</f>
        <v>85.1</v>
      </c>
      <c r="E136" s="109"/>
      <c r="F136" s="102">
        <f>D136/B136*100</f>
        <v>40.99229287090559</v>
      </c>
      <c r="G136" s="109">
        <f>D136/C136*100</f>
        <v>33.03571428571428</v>
      </c>
      <c r="H136" s="107">
        <f>B136-D136</f>
        <v>122.5</v>
      </c>
      <c r="I136" s="107">
        <f>C136-D136</f>
        <v>172.50000000000003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0.5+1.3+15.9+33.5+3+0.6+15.2+1.3+36.5+1.9+0.3+0.3+0.6+5+2+16.5+0.1+0.5+1.2+18.6-0.1+0.3+0.5+0.5+16+2+17.3+2.1+0.4+0.7+25.9+2.2+17.9+2.1+0.8+15.3+2.1+17.5+3.3+2+10.4+0.6+16.6+1.1+0.5+0.3+1.9+0.5+17.7</f>
        <v>333.20000000000005</v>
      </c>
      <c r="E137" s="116">
        <f>D137/D107*100</f>
        <v>0.06081568212307327</v>
      </c>
      <c r="F137" s="102">
        <f>D137/B137*100</f>
        <v>95.63719862227327</v>
      </c>
      <c r="G137" s="102">
        <f>D137/C137*100</f>
        <v>87.40818467995804</v>
      </c>
      <c r="H137" s="103">
        <f t="shared" si="18"/>
        <v>15.199999999999932</v>
      </c>
      <c r="I137" s="103">
        <f t="shared" si="16"/>
        <v>47.99999999999994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15.9+33.5+15.2+36.5+0.3+4.6+16.5-0.1+1.2+16+0.3+16+0.1+16.2+0.3+25.4+16.9+0.3+14.8+17+2.7+10.4+0.5+16.6+17.7</f>
        <v>294.8</v>
      </c>
      <c r="E138" s="109">
        <f>D138/D137*100</f>
        <v>88.47539015606242</v>
      </c>
      <c r="F138" s="109">
        <f t="shared" si="17"/>
        <v>105.43633762517884</v>
      </c>
      <c r="G138" s="109">
        <f>D138/C138*100</f>
        <v>96.30839594903627</v>
      </c>
      <c r="H138" s="107">
        <f t="shared" si="18"/>
        <v>-15.199999999999989</v>
      </c>
      <c r="I138" s="107">
        <f t="shared" si="16"/>
        <v>11.300000000000011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26+59.9+0.4-0.1+0.1+27.3+5.8+57.7+6.3+46.3+13.6+50.5+6-0.1+43.3+3.1+0.2+52.2+16.7+42.4+4.7+8+55+5.3+39.2+0.5+5+82.1+95.1+0.2+73.5+79.4+74.3-0.2+13.8+17.8+27+18+79.9+50.5+8.2+5.3+54+49.6+16.1+2.6+40.7+15.5+16.9+6.3+25.1+68.5</f>
        <v>1495.4999999999995</v>
      </c>
      <c r="E139" s="116">
        <f>D139/D107*100</f>
        <v>0.2729587413417048</v>
      </c>
      <c r="F139" s="102">
        <f t="shared" si="17"/>
        <v>106.53985894421882</v>
      </c>
      <c r="G139" s="102">
        <f t="shared" si="14"/>
        <v>98.86949623165407</v>
      </c>
      <c r="H139" s="103">
        <f t="shared" si="18"/>
        <v>-91.7999999999995</v>
      </c>
      <c r="I139" s="103">
        <f t="shared" si="16"/>
        <v>17.10000000000059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26+59.9+27.3+57.1-0.1+46.3+42.7-0.1+36.4+51.8+8.5+28+53.1+4.3+35.3+82.1+45.8+73.5+42.3+73.9-0.1+13.8+27+76+32.8+8.2+49+34.3+39.4+11.2+25.1+60.2</f>
        <v>1171</v>
      </c>
      <c r="E140" s="109">
        <f>D140/D139*100</f>
        <v>78.30157138080912</v>
      </c>
      <c r="F140" s="109">
        <f aca="true" t="shared" si="19" ref="F140:F149">D140/B140*100</f>
        <v>107.51009915534337</v>
      </c>
      <c r="G140" s="109">
        <f t="shared" si="14"/>
        <v>99.34673793161957</v>
      </c>
      <c r="H140" s="107">
        <f t="shared" si="18"/>
        <v>-81.79999999999995</v>
      </c>
      <c r="I140" s="107">
        <f t="shared" si="16"/>
        <v>7.7000000000000455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0.4+5.6+0.6+6+0.1+3.7+0.1+0.4+1+0.3+0.3+0.3+0.2-0.1+0.3+0.4+1.3+4.3+7.3</f>
        <v>32.5</v>
      </c>
      <c r="E141" s="109">
        <f>D141/D139*100</f>
        <v>2.1731862253426955</v>
      </c>
      <c r="F141" s="109">
        <f t="shared" si="19"/>
        <v>98.48484848484848</v>
      </c>
      <c r="G141" s="109">
        <f>D141/C141*100</f>
        <v>86.66666666666667</v>
      </c>
      <c r="H141" s="107">
        <f t="shared" si="18"/>
        <v>0.5</v>
      </c>
      <c r="I141" s="107">
        <f t="shared" si="16"/>
        <v>5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200+300+1250+175-1001+52.7</f>
        <v>976.7</v>
      </c>
      <c r="D142" s="113">
        <f>300+200+174+176.9+73.1-0.5+52.7</f>
        <v>976.2</v>
      </c>
      <c r="E142" s="116">
        <f>D142/D107*100</f>
        <v>0.17817607709647096</v>
      </c>
      <c r="F142" s="102">
        <f t="shared" si="19"/>
        <v>108.95089285714286</v>
      </c>
      <c r="G142" s="102">
        <f t="shared" si="14"/>
        <v>99.94880720794512</v>
      </c>
      <c r="H142" s="103">
        <f t="shared" si="18"/>
        <v>-80.20000000000005</v>
      </c>
      <c r="I142" s="103">
        <f t="shared" si="16"/>
        <v>0.5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67967+150-2500-1878-220-5896.7+475+3501.1-1013.3-319-8262</f>
        <v>52004.1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+342.5+526.7+3452+3008.9+149.3+504.8</f>
        <v>50899</v>
      </c>
      <c r="E144" s="116">
        <f>D144/D107*100</f>
        <v>9.290088248446295</v>
      </c>
      <c r="F144" s="102">
        <f t="shared" si="19"/>
        <v>104.23800317839999</v>
      </c>
      <c r="G144" s="102">
        <f t="shared" si="14"/>
        <v>97.87497524233666</v>
      </c>
      <c r="H144" s="103">
        <f t="shared" si="18"/>
        <v>-2069.4000000000015</v>
      </c>
      <c r="I144" s="103">
        <f t="shared" si="16"/>
        <v>1105.0999999999985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>
      <c r="A146" s="121" t="s">
        <v>111</v>
      </c>
      <c r="B146" s="111"/>
      <c r="C146" s="112">
        <v>1000</v>
      </c>
      <c r="D146" s="113">
        <v>169.5</v>
      </c>
      <c r="E146" s="116">
        <f>D146/D109*100</f>
        <v>17.109114767336226</v>
      </c>
      <c r="F146" s="102" t="e">
        <f>D146/B146*100</f>
        <v>#DIV/0!</v>
      </c>
      <c r="G146" s="102">
        <f>D146/C146*100</f>
        <v>16.950000000000003</v>
      </c>
      <c r="H146" s="103">
        <f>B146-D146</f>
        <v>-169.5</v>
      </c>
      <c r="I146" s="103">
        <f>C146-D146</f>
        <v>830.5</v>
      </c>
      <c r="K146" s="158"/>
      <c r="L146" s="104"/>
    </row>
    <row r="147" spans="1:12" s="117" customFormat="1" ht="18">
      <c r="A147" s="110" t="s">
        <v>102</v>
      </c>
      <c r="B147" s="111">
        <v>182.1</v>
      </c>
      <c r="C147" s="112">
        <v>234</v>
      </c>
      <c r="D147" s="113">
        <f>19.2+57.2+56+51.1</f>
        <v>183.5</v>
      </c>
      <c r="E147" s="116">
        <f>D147/D107*100</f>
        <v>0.03349242998074412</v>
      </c>
      <c r="F147" s="102">
        <f t="shared" si="19"/>
        <v>100.76880834706205</v>
      </c>
      <c r="G147" s="102">
        <f t="shared" si="14"/>
        <v>78.41880341880342</v>
      </c>
      <c r="H147" s="103">
        <f t="shared" si="18"/>
        <v>-1.4000000000000057</v>
      </c>
      <c r="I147" s="103">
        <f t="shared" si="16"/>
        <v>50.5</v>
      </c>
      <c r="K147" s="158"/>
      <c r="L147" s="104"/>
    </row>
    <row r="148" spans="1:12" s="117" customFormat="1" ht="18.75" customHeight="1">
      <c r="A148" s="110" t="s">
        <v>78</v>
      </c>
      <c r="B148" s="111">
        <f>9142.1+905.3</f>
        <v>10047.4</v>
      </c>
      <c r="C148" s="112">
        <v>10550.8</v>
      </c>
      <c r="D148" s="113">
        <f>1601.8+39.7+92.5+565.2+121.3+853.6+638.8+424+800.9+24.5+1.5+318.7+33.7+748.2+470.6+626.9+12.3+30.7-0.1+883.3+49.6+651.7+21.2+772.1+23.2+723.2+21.7</f>
        <v>10550.800000000003</v>
      </c>
      <c r="E148" s="116">
        <f>D148/D107*100</f>
        <v>1.925732589868312</v>
      </c>
      <c r="F148" s="102">
        <f t="shared" si="19"/>
        <v>105.01025140832458</v>
      </c>
      <c r="G148" s="102">
        <f t="shared" si="14"/>
        <v>100.00000000000004</v>
      </c>
      <c r="H148" s="103">
        <f t="shared" si="18"/>
        <v>-503.4000000000033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f>329165+600+159.4-381.7</f>
        <v>329542.7</v>
      </c>
      <c r="C149" s="153">
        <f>376354.8-1000+14285.9-198-200-300-15786.4-2950-2519.8+7938.3-13756.7+0.7-2656+159.4-834.5-346.3+52127.3</f>
        <v>410318.7</v>
      </c>
      <c r="D149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+2908.8+496.4+658.7+6118.1+1153.3+1541.8+43.5+172.5+218.8+314.5+38147.7+7992.7</f>
        <v>402347.2000000001</v>
      </c>
      <c r="E149" s="155">
        <f>D149/D107*100</f>
        <v>73.43643282805698</v>
      </c>
      <c r="F149" s="156">
        <f t="shared" si="19"/>
        <v>122.09258466353529</v>
      </c>
      <c r="G149" s="156">
        <f t="shared" si="14"/>
        <v>98.05724184639894</v>
      </c>
      <c r="H149" s="157">
        <f t="shared" si="18"/>
        <v>-72804.50000000012</v>
      </c>
      <c r="I149" s="157">
        <f>C149-D149</f>
        <v>7971.499999999884</v>
      </c>
      <c r="K149" s="158"/>
      <c r="L149" s="104"/>
    </row>
    <row r="150" spans="1:12" s="117" customFormat="1" ht="18">
      <c r="A150" s="110" t="s">
        <v>103</v>
      </c>
      <c r="B150" s="111">
        <v>27028.1</v>
      </c>
      <c r="C150" s="112">
        <v>29485.2</v>
      </c>
      <c r="D150" s="113">
        <f>819+819+819.1+819+819+819.1+819+819+819.1+819+819+819.1+819.1+819+819+819+819.1+819+819+819+819.1+819+819+819.1+819+819+819.1+819+819+819.1+819+819+819.1+819+819+819.1</f>
        <v>29485.199999999993</v>
      </c>
      <c r="E150" s="116">
        <f>D150/D107*100</f>
        <v>5.3816403077288095</v>
      </c>
      <c r="F150" s="102">
        <f t="shared" si="17"/>
        <v>109.09090909090908</v>
      </c>
      <c r="G150" s="102">
        <f t="shared" si="14"/>
        <v>99.99999999999997</v>
      </c>
      <c r="H150" s="103">
        <f t="shared" si="18"/>
        <v>-2457.099999999995</v>
      </c>
      <c r="I150" s="103">
        <f t="shared" si="16"/>
        <v>0</v>
      </c>
      <c r="K150" s="158"/>
      <c r="L150" s="104"/>
    </row>
    <row r="151" spans="1:12" s="2" customFormat="1" ht="18.75" thickBot="1">
      <c r="A151" s="29" t="s">
        <v>30</v>
      </c>
      <c r="B151" s="64">
        <f>B43+B69+B72+B77+B79+B87+B102+B107+B100+B84+B98</f>
        <v>481870.9</v>
      </c>
      <c r="C151" s="64">
        <f>C43+C69+C72+C77+C79+C87+C102+C107+C100+C84+C98</f>
        <v>575852.3</v>
      </c>
      <c r="D151" s="45">
        <f>D43+D69+D72+D77+D79+D87+D102+D107+D100+D84+D98</f>
        <v>559041.9000000001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1713556.7899999998</v>
      </c>
      <c r="C152" s="41">
        <f>C6+C18+C33+C43+C51+C59+C69+C72+C77+C79+C87+C90+C95+C102+C107+C100+C84+C98+C45</f>
        <v>1925810.2</v>
      </c>
      <c r="D152" s="41">
        <f>D6+D18+D33+D43+D51+D59+D69+D72+D77+D79+D87+D90+D95+D102+D107+D100+D84+D98+D45</f>
        <v>1885977.3000000003</v>
      </c>
      <c r="E152" s="28">
        <v>100</v>
      </c>
      <c r="F152" s="3">
        <f>D152/B152*100</f>
        <v>110.06214156462246</v>
      </c>
      <c r="G152" s="3">
        <f aca="true" t="shared" si="20" ref="G152:G158">D152/C152*100</f>
        <v>97.93162898399854</v>
      </c>
      <c r="H152" s="41">
        <f aca="true" t="shared" si="21" ref="H152:H158">B152-D152</f>
        <v>-172420.51000000047</v>
      </c>
      <c r="I152" s="41">
        <f aca="true" t="shared" si="22" ref="I152:I158">C152-D152</f>
        <v>39832.899999999674</v>
      </c>
      <c r="K152" s="158"/>
      <c r="L152" s="34"/>
    </row>
    <row r="153" spans="1:12" ht="18">
      <c r="A153" s="16" t="s">
        <v>5</v>
      </c>
      <c r="B153" s="52">
        <f>B8+B20+B34+B52+B60+B91+B115+B119+B46+B140+B131+B103</f>
        <v>670354.54372</v>
      </c>
      <c r="C153" s="52">
        <f>C8+C20+C34+C52+C60+C91+C115+C119+C46+C140+C131+C103</f>
        <v>726218.6</v>
      </c>
      <c r="D153" s="52">
        <f>D8+D20+D34+D52+D60+D91+D115+D119+D46+D140+D131+D103</f>
        <v>711531.2999999999</v>
      </c>
      <c r="E153" s="6">
        <f>D153/D152*100</f>
        <v>37.72745833155043</v>
      </c>
      <c r="F153" s="6">
        <f aca="true" t="shared" si="23" ref="F153:F158">D153/B153*100</f>
        <v>106.14253407629606</v>
      </c>
      <c r="G153" s="6">
        <f t="shared" si="20"/>
        <v>97.97756488197905</v>
      </c>
      <c r="H153" s="53">
        <f t="shared" si="21"/>
        <v>-41176.75627999997</v>
      </c>
      <c r="I153" s="63">
        <f t="shared" si="22"/>
        <v>14687.300000000047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83895.65186000001</v>
      </c>
      <c r="C154" s="53">
        <f>C11+C23+C36+C55+C62+C92+C49+C141+C109+C112+C96+C138</f>
        <v>97796.19999999998</v>
      </c>
      <c r="D154" s="53">
        <f>D11+D23+D36+D55+D62+D92+D49+D141+D109+D112+D96+D138</f>
        <v>94899.1</v>
      </c>
      <c r="E154" s="6">
        <f>D154/D152*100</f>
        <v>5.031826204907132</v>
      </c>
      <c r="F154" s="6">
        <f t="shared" si="23"/>
        <v>113.11563578808814</v>
      </c>
      <c r="G154" s="6">
        <f t="shared" si="20"/>
        <v>97.03761495845444</v>
      </c>
      <c r="H154" s="53">
        <f t="shared" si="21"/>
        <v>-11003.448139999993</v>
      </c>
      <c r="I154" s="63">
        <f t="shared" si="22"/>
        <v>2897.0999999999767</v>
      </c>
      <c r="K154" s="158"/>
      <c r="L154" s="70"/>
    </row>
    <row r="155" spans="1:12" ht="18">
      <c r="A155" s="16" t="s">
        <v>1</v>
      </c>
      <c r="B155" s="52">
        <f>B22+B10+B54+B48+B61+B35+B123</f>
        <v>32031.451999999997</v>
      </c>
      <c r="C155" s="52">
        <f>C22+C10+C54+C48+C61+C35+C123</f>
        <v>35617.3</v>
      </c>
      <c r="D155" s="52">
        <f>D22+D10+D54+D48+D61+D35+D123</f>
        <v>34982.69999999999</v>
      </c>
      <c r="E155" s="6">
        <f>D155/D152*100</f>
        <v>1.8548844675914171</v>
      </c>
      <c r="F155" s="6">
        <f t="shared" si="23"/>
        <v>109.21359418861185</v>
      </c>
      <c r="G155" s="6">
        <f t="shared" si="20"/>
        <v>98.21828156541902</v>
      </c>
      <c r="H155" s="53">
        <f t="shared" si="21"/>
        <v>-2951.2479999999923</v>
      </c>
      <c r="I155" s="63">
        <f t="shared" si="22"/>
        <v>634.6000000000131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21643.503999999997</v>
      </c>
      <c r="C156" s="52">
        <f>C12+C24+C104+C63+C38+C93+C129+C56+C136</f>
        <v>23518.500000000004</v>
      </c>
      <c r="D156" s="52">
        <f>D12+D24+D104+D63+D38+D93+D129+D56+D136</f>
        <v>22141.09999999999</v>
      </c>
      <c r="E156" s="6">
        <f>D156/D152*100</f>
        <v>1.1739854981287414</v>
      </c>
      <c r="F156" s="6">
        <f t="shared" si="23"/>
        <v>102.29905471868139</v>
      </c>
      <c r="G156" s="6">
        <f t="shared" si="20"/>
        <v>94.14333397112907</v>
      </c>
      <c r="H156" s="53">
        <f>B156-D156</f>
        <v>-497.5959999999941</v>
      </c>
      <c r="I156" s="63">
        <f t="shared" si="22"/>
        <v>1377.4000000000124</v>
      </c>
      <c r="K156" s="158"/>
      <c r="L156" s="70"/>
    </row>
    <row r="157" spans="1:12" ht="18">
      <c r="A157" s="16" t="s">
        <v>2</v>
      </c>
      <c r="B157" s="52">
        <f>B9+B21+B47+B53+B122</f>
        <v>101.42999999999999</v>
      </c>
      <c r="C157" s="52">
        <f>C9+C21+C47+C53+C122</f>
        <v>105.7</v>
      </c>
      <c r="D157" s="52">
        <f>D9+D21+D47+D53+D122</f>
        <v>99.30000000000001</v>
      </c>
      <c r="E157" s="6">
        <f>D157/D152*100</f>
        <v>0.005265174718698894</v>
      </c>
      <c r="F157" s="6">
        <f t="shared" si="23"/>
        <v>97.90002957704823</v>
      </c>
      <c r="G157" s="6">
        <f t="shared" si="20"/>
        <v>93.94512771996216</v>
      </c>
      <c r="H157" s="53">
        <f t="shared" si="21"/>
        <v>2.1299999999999812</v>
      </c>
      <c r="I157" s="63">
        <f t="shared" si="22"/>
        <v>6.3999999999999915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905530.2084199998</v>
      </c>
      <c r="C158" s="65">
        <f>C152-C153-C154-C155-C156-C157</f>
        <v>1042553.9000000001</v>
      </c>
      <c r="D158" s="65">
        <f>D152-D153-D154-D155-D156-D157</f>
        <v>1022323.8000000004</v>
      </c>
      <c r="E158" s="31">
        <f>D158/D152*100</f>
        <v>54.20658032310358</v>
      </c>
      <c r="F158" s="31">
        <f t="shared" si="23"/>
        <v>112.89781284975417</v>
      </c>
      <c r="G158" s="31">
        <f t="shared" si="20"/>
        <v>98.05956315543976</v>
      </c>
      <c r="H158" s="90">
        <f t="shared" si="21"/>
        <v>-116793.59158000059</v>
      </c>
      <c r="I158" s="90">
        <f t="shared" si="22"/>
        <v>20230.099999999744</v>
      </c>
      <c r="K158" s="158"/>
      <c r="L158" s="70"/>
    </row>
    <row r="159" spans="7:8" ht="12.75">
      <c r="G159" s="18"/>
      <c r="H159" s="18"/>
    </row>
    <row r="160" spans="7:11" ht="12.75"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1925810.2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1885977.3000000003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1925810.2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1885977.3000000003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2017-12-26T19:06:28Z</cp:lastPrinted>
  <dcterms:created xsi:type="dcterms:W3CDTF">2000-06-20T04:48:00Z</dcterms:created>
  <dcterms:modified xsi:type="dcterms:W3CDTF">2018-01-02T06:27:05Z</dcterms:modified>
  <cp:category/>
  <cp:version/>
  <cp:contentType/>
  <cp:contentStatus/>
</cp:coreProperties>
</file>